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Лист1!$A$1:$J$42</definedName>
  </definedNames>
  <calcPr calcId="125725"/>
</workbook>
</file>

<file path=xl/calcChain.xml><?xml version="1.0" encoding="utf-8"?>
<calcChain xmlns="http://schemas.openxmlformats.org/spreadsheetml/2006/main">
  <c r="N9" i="1"/>
  <c r="N10"/>
  <c r="N11"/>
  <c r="N12"/>
  <c r="N13"/>
  <c r="N14"/>
  <c r="N15"/>
  <c r="N16"/>
  <c r="N17"/>
  <c r="N18"/>
  <c r="N19"/>
  <c r="N20"/>
  <c r="N21"/>
  <c r="N22"/>
  <c r="N8"/>
  <c r="N25"/>
  <c r="N26"/>
  <c r="N24"/>
  <c r="D23"/>
  <c r="D32"/>
  <c r="N32" s="1"/>
  <c r="D31"/>
  <c r="N31" s="1"/>
  <c r="N30"/>
  <c r="N23"/>
  <c r="E5"/>
  <c r="K37" l="1"/>
  <c r="L37"/>
  <c r="M37"/>
  <c r="K34"/>
  <c r="L34"/>
  <c r="M34"/>
  <c r="K33"/>
  <c r="L33"/>
  <c r="M33"/>
  <c r="K27"/>
  <c r="L27"/>
  <c r="M27"/>
  <c r="D29" i="2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1" i="1"/>
  <c r="I21"/>
  <c r="J21" s="1"/>
  <c r="H22"/>
  <c r="I22" s="1"/>
  <c r="J22" s="1"/>
  <c r="L22"/>
  <c r="M22" s="1"/>
  <c r="L21"/>
  <c r="M21" s="1"/>
  <c r="L20"/>
  <c r="H36"/>
  <c r="I36" s="1"/>
  <c r="J36" s="1"/>
  <c r="I30"/>
  <c r="J30"/>
  <c r="H32"/>
  <c r="I32"/>
  <c r="J32" s="1"/>
  <c r="A32"/>
  <c r="H31"/>
  <c r="I31" s="1"/>
  <c r="J31" s="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I20"/>
  <c r="J20" s="1"/>
  <c r="H23"/>
  <c r="I23" s="1"/>
  <c r="J23" s="1"/>
  <c r="N27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30" i="2"/>
  <c r="H27" i="1"/>
  <c r="N33" l="1"/>
  <c r="N34" s="1"/>
  <c r="N37" s="1"/>
  <c r="I33"/>
  <c r="J8"/>
  <c r="J27" s="1"/>
  <c r="I27"/>
  <c r="J33"/>
  <c r="G27" l="1"/>
  <c r="I34"/>
  <c r="G34" s="1"/>
  <c r="G37" s="1"/>
  <c r="J34"/>
  <c r="J37" s="1"/>
</calcChain>
</file>

<file path=xl/sharedStrings.xml><?xml version="1.0" encoding="utf-8"?>
<sst xmlns="http://schemas.openxmlformats.org/spreadsheetml/2006/main" count="142" uniqueCount="85">
  <si>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</si>
  <si>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</si>
  <si>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</si>
  <si>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</si>
  <si>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</si>
  <si>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</si>
  <si>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</si>
  <si>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</si>
  <si>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</si>
  <si>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</si>
  <si>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</si>
  <si>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</si>
  <si>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</si>
  <si>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</si>
  <si>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</si>
  <si>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</si>
  <si>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</si>
  <si>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</si>
  <si>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</si>
  <si>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</si>
  <si>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</si>
  <si>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</si>
  <si>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</si>
  <si>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</si>
  <si>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</si>
  <si>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</si>
  <si>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</si>
  <si>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</si>
  <si>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</si>
  <si>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</si>
  <si>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</si>
  <si>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</si>
  <si>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</si>
  <si>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</si>
  <si>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</si>
  <si>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</si>
  <si>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</si>
  <si>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</si>
  <si>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</si>
  <si>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</si>
  <si>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</si>
  <si>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</si>
  <si>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</si>
  <si>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</si>
  <si>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</si>
  <si>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</si>
  <si>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</si>
  <si>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</si>
  <si>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площадь ОИ</t>
  </si>
  <si>
    <t>убрать при печати</t>
  </si>
  <si>
    <t>г. Рязань ул. Новаторов д. 11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</si>
  <si>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</si>
  <si>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</si>
  <si>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</si>
  <si>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</si>
  <si>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</si>
  <si>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</si>
  <si>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</si>
  <si>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</si>
  <si>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</si>
  <si>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</si>
  <si>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</si>
  <si>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</si>
  <si>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</si>
  <si>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</si>
  <si>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</si>
  <si>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</si>
  <si>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</si>
  <si>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</si>
  <si>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</si>
  <si>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</si>
  <si>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</si>
  <si>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</si>
  <si>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</si>
  <si>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11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</si>
  <si>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</si>
  <si>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</si>
  <si>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</si>
  <si>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</si>
  <si>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</si>
  <si>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</si>
  <si>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</si>
  <si>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</si>
  <si>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</si>
  <si>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2024г.  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</si>
</sst>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2" fontId="6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4" fontId="5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7" fillId="3" borderId="1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2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2" fontId="10" fillId="2" borderId="0" xfId="0" applyNumberFormat="1" applyFont="1" applyFill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2" fontId="5" fillId="0" borderId="2" xfId="0" applyNumberFormat="1" applyFont="1" applyBorder="1"/>
    <xf numFmtId="0" fontId="5" fillId="2" borderId="2" xfId="0" applyFont="1" applyFill="1" applyBorder="1"/>
    <xf numFmtId="4" fontId="5" fillId="2" borderId="2" xfId="0" applyNumberFormat="1" applyFont="1" applyFill="1" applyBorder="1"/>
    <xf numFmtId="0" fontId="5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Alignment="1"/>
    <xf numFmtId="0" fontId="5" fillId="0" borderId="7" xfId="0" applyFont="1" applyBorder="1" applyAlignment="1"/>
    <xf numFmtId="0" fontId="0" fillId="0" borderId="7" xfId="0" applyBorder="1" applyAlignment="1"/>
    <xf numFmtId="0" fontId="6" fillId="3" borderId="4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7" fillId="3" borderId="5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5" fillId="0" borderId="8" xfId="0" applyFont="1" applyBorder="1" applyAlignment="1">
      <alignment horizontal="left" wrapText="1"/>
    </xf>
    <xf numFmtId="0" fontId="0" fillId="0" borderId="8" xfId="0" applyBorder="1" applyAlignment="1"/>
    <xf numFmtId="0" fontId="5" fillId="0" borderId="0" xfId="0" applyFont="1" applyBorder="1" applyAlignment="1">
      <alignment horizontal="left" wrapText="1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tabSelected="1" topLeftCell="A17" zoomScale="75" zoomScaleNormal="75" workbookViewId="0">
      <selection sqref="A1:O40"/>
    </sheetView>
  </sheetViews>
  <sheetFormatPr defaultColWidth="8.85546875" defaultRowHeight="15.75"/>
  <cols>
    <col min="1" max="1" width="14.855468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7" customWidth="1"/>
    <col min="7" max="7" width="14" style="27" hidden="1" customWidth="1"/>
    <col min="8" max="9" width="15.5703125" style="1" hidden="1" customWidth="1"/>
    <col min="10" max="10" width="14.85546875" style="1" hidden="1" customWidth="1"/>
    <col min="11" max="11" width="12.7109375" style="1" hidden="1" customWidth="1"/>
    <col min="12" max="12" width="14" style="1" hidden="1" customWidth="1"/>
    <col min="13" max="13" width="12.5703125" style="1" hidden="1" customWidth="1"/>
    <col min="14" max="14" width="19" style="88" customWidth="1"/>
    <col min="15" max="16384" width="8.85546875" style="1"/>
  </cols>
  <sheetData>
    <row r="1" spans="1:15">
      <c r="B1" s="1" t="s">
        <v>0</v>
      </c>
      <c r="F1" s="96" t="s">
        <v>83</v>
      </c>
      <c r="G1" s="2"/>
    </row>
    <row r="2" spans="1:15">
      <c r="E2" s="97" t="s">
        <v>1</v>
      </c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s="3" customFormat="1" ht="18.75" customHeight="1">
      <c r="A3" s="104" t="s">
        <v>84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5" s="3" customFormat="1" ht="29.25" customHeight="1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5" ht="24.75" customHeight="1">
      <c r="A5" s="4"/>
      <c r="B5" s="4" t="s">
        <v>50</v>
      </c>
      <c r="C5" s="4" t="s">
        <v>2</v>
      </c>
      <c r="D5" s="5">
        <v>4075.6</v>
      </c>
      <c r="E5" s="4">
        <f>E8</f>
        <v>4075.6</v>
      </c>
      <c r="F5" s="6"/>
      <c r="G5" s="6"/>
      <c r="H5" s="7"/>
      <c r="I5" s="7"/>
      <c r="K5" s="4"/>
      <c r="L5" s="4"/>
    </row>
    <row r="6" spans="1:15" ht="20.25" customHeight="1">
      <c r="A6" s="105" t="s">
        <v>3</v>
      </c>
      <c r="B6" s="105"/>
      <c r="C6" s="105"/>
      <c r="D6" s="105"/>
      <c r="E6" s="105"/>
      <c r="F6" s="105"/>
      <c r="G6" s="105"/>
      <c r="H6" s="105"/>
      <c r="I6" s="105"/>
      <c r="K6" s="99" t="s">
        <v>49</v>
      </c>
      <c r="L6" s="100"/>
      <c r="M6" s="100"/>
    </row>
    <row r="7" spans="1:15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57</v>
      </c>
      <c r="G7" s="10"/>
      <c r="H7" s="10" t="s">
        <v>10</v>
      </c>
      <c r="I7" s="29" t="s">
        <v>9</v>
      </c>
      <c r="J7" s="10" t="s">
        <v>47</v>
      </c>
      <c r="K7" s="8" t="s">
        <v>48</v>
      </c>
      <c r="L7" s="8"/>
      <c r="M7" s="84"/>
      <c r="N7" s="10" t="s">
        <v>47</v>
      </c>
      <c r="O7" s="30"/>
    </row>
    <row r="8" spans="1:15" ht="63">
      <c r="A8" s="8">
        <v>1</v>
      </c>
      <c r="B8" s="11" t="s">
        <v>14</v>
      </c>
      <c r="C8" s="8" t="s">
        <v>15</v>
      </c>
      <c r="D8" s="12">
        <v>0.33</v>
      </c>
      <c r="E8" s="12">
        <v>4075.6</v>
      </c>
      <c r="F8" s="9" t="s">
        <v>16</v>
      </c>
      <c r="G8" s="9">
        <v>12</v>
      </c>
      <c r="H8" s="13">
        <f t="shared" ref="H8:H26" si="0">D8*E8</f>
        <v>1344.9480000000001</v>
      </c>
      <c r="I8" s="31">
        <f t="shared" ref="I8:I26" si="1">H8*G8</f>
        <v>16139.376</v>
      </c>
      <c r="J8" s="32">
        <f>I8/G8/E8</f>
        <v>0.33</v>
      </c>
      <c r="K8" s="12"/>
      <c r="L8" s="12"/>
      <c r="M8" s="85"/>
      <c r="N8" s="89">
        <f>J8*1.04*1.092*1.1213</f>
        <v>0.42023453472</v>
      </c>
    </row>
    <row r="9" spans="1:15" ht="63">
      <c r="A9" s="8">
        <f t="shared" ref="A9:A26" si="2">A8+1</f>
        <v>2</v>
      </c>
      <c r="B9" s="35" t="s">
        <v>51</v>
      </c>
      <c r="C9" s="8" t="s">
        <v>15</v>
      </c>
      <c r="D9" s="12">
        <v>0.08</v>
      </c>
      <c r="E9" s="12">
        <v>4075.6</v>
      </c>
      <c r="F9" s="9" t="s">
        <v>16</v>
      </c>
      <c r="G9" s="9">
        <v>12</v>
      </c>
      <c r="H9" s="13">
        <f t="shared" si="0"/>
        <v>326.048</v>
      </c>
      <c r="I9" s="31">
        <f t="shared" si="1"/>
        <v>3912.576</v>
      </c>
      <c r="J9" s="32">
        <f t="shared" ref="J9:J26" si="3">I9/G9/E9</f>
        <v>0.08</v>
      </c>
      <c r="K9" s="12"/>
      <c r="L9" s="12"/>
      <c r="M9" s="85"/>
      <c r="N9" s="89">
        <f t="shared" ref="N9:N22" si="4">J9*1.04*1.092*1.1213</f>
        <v>0.10187503872000002</v>
      </c>
    </row>
    <row r="10" spans="1:15" ht="69" customHeight="1">
      <c r="A10" s="8">
        <f t="shared" si="2"/>
        <v>3</v>
      </c>
      <c r="B10" s="35" t="s">
        <v>18</v>
      </c>
      <c r="C10" s="8" t="s">
        <v>17</v>
      </c>
      <c r="D10" s="12">
        <v>0.16</v>
      </c>
      <c r="E10" s="12">
        <v>4075.6</v>
      </c>
      <c r="F10" s="9" t="s">
        <v>16</v>
      </c>
      <c r="G10" s="9">
        <v>12</v>
      </c>
      <c r="H10" s="13">
        <f t="shared" si="0"/>
        <v>652.096</v>
      </c>
      <c r="I10" s="31">
        <f t="shared" si="1"/>
        <v>7825.152</v>
      </c>
      <c r="J10" s="32">
        <f t="shared" si="3"/>
        <v>0.16</v>
      </c>
      <c r="K10" s="12"/>
      <c r="L10" s="12"/>
      <c r="M10" s="85"/>
      <c r="N10" s="89">
        <f t="shared" si="4"/>
        <v>0.20375007744000004</v>
      </c>
    </row>
    <row r="11" spans="1:15" ht="70.5" customHeight="1">
      <c r="A11" s="8">
        <f t="shared" si="2"/>
        <v>4</v>
      </c>
      <c r="B11" s="35" t="s">
        <v>19</v>
      </c>
      <c r="C11" s="8" t="s">
        <v>20</v>
      </c>
      <c r="D11" s="12">
        <v>7.0000000000000007E-2</v>
      </c>
      <c r="E11" s="12">
        <v>4075.6</v>
      </c>
      <c r="F11" s="9" t="s">
        <v>16</v>
      </c>
      <c r="G11" s="9">
        <v>12</v>
      </c>
      <c r="H11" s="13">
        <f t="shared" si="0"/>
        <v>285.29200000000003</v>
      </c>
      <c r="I11" s="31">
        <f t="shared" si="1"/>
        <v>3423.5040000000004</v>
      </c>
      <c r="J11" s="32">
        <f t="shared" si="3"/>
        <v>7.0000000000000007E-2</v>
      </c>
      <c r="K11" s="12"/>
      <c r="L11" s="12"/>
      <c r="M11" s="85"/>
      <c r="N11" s="89">
        <f t="shared" si="4"/>
        <v>8.9140658880000015E-2</v>
      </c>
    </row>
    <row r="12" spans="1:15" ht="78.75">
      <c r="A12" s="8">
        <f t="shared" si="2"/>
        <v>5</v>
      </c>
      <c r="B12" s="35" t="s">
        <v>21</v>
      </c>
      <c r="C12" s="8" t="s">
        <v>22</v>
      </c>
      <c r="D12" s="12">
        <v>0.04</v>
      </c>
      <c r="E12" s="12">
        <v>4075.6</v>
      </c>
      <c r="F12" s="9" t="s">
        <v>16</v>
      </c>
      <c r="G12" s="9">
        <v>12</v>
      </c>
      <c r="H12" s="13">
        <f t="shared" si="0"/>
        <v>163.024</v>
      </c>
      <c r="I12" s="31">
        <f t="shared" si="1"/>
        <v>1956.288</v>
      </c>
      <c r="J12" s="32">
        <f t="shared" si="3"/>
        <v>0.04</v>
      </c>
      <c r="K12" s="12"/>
      <c r="L12" s="12"/>
      <c r="M12" s="85"/>
      <c r="N12" s="89">
        <f t="shared" si="4"/>
        <v>5.093751936000001E-2</v>
      </c>
    </row>
    <row r="13" spans="1:15" ht="63">
      <c r="A13" s="8">
        <f t="shared" si="2"/>
        <v>6</v>
      </c>
      <c r="B13" s="35" t="s">
        <v>24</v>
      </c>
      <c r="C13" s="8" t="s">
        <v>25</v>
      </c>
      <c r="D13" s="12">
        <v>0.2</v>
      </c>
      <c r="E13" s="12">
        <v>4075.6</v>
      </c>
      <c r="F13" s="9" t="s">
        <v>16</v>
      </c>
      <c r="G13" s="9">
        <v>12</v>
      </c>
      <c r="H13" s="13">
        <f t="shared" si="0"/>
        <v>815.12</v>
      </c>
      <c r="I13" s="31">
        <f t="shared" si="1"/>
        <v>9781.44</v>
      </c>
      <c r="J13" s="32">
        <f t="shared" si="3"/>
        <v>0.2</v>
      </c>
      <c r="K13" s="12"/>
      <c r="L13" s="12"/>
      <c r="M13" s="85"/>
      <c r="N13" s="89">
        <f t="shared" si="4"/>
        <v>0.25468759680000003</v>
      </c>
    </row>
    <row r="14" spans="1:15" ht="63">
      <c r="A14" s="8">
        <f t="shared" si="2"/>
        <v>7</v>
      </c>
      <c r="B14" s="35" t="s">
        <v>52</v>
      </c>
      <c r="C14" s="8" t="s">
        <v>27</v>
      </c>
      <c r="D14" s="12">
        <v>0.18000000000000002</v>
      </c>
      <c r="E14" s="12">
        <v>4075.6</v>
      </c>
      <c r="F14" s="9" t="s">
        <v>16</v>
      </c>
      <c r="G14" s="9">
        <v>12</v>
      </c>
      <c r="H14" s="13">
        <f t="shared" si="0"/>
        <v>733.60800000000006</v>
      </c>
      <c r="I14" s="31">
        <f t="shared" si="1"/>
        <v>8803.2960000000003</v>
      </c>
      <c r="J14" s="32">
        <f t="shared" si="3"/>
        <v>0.18000000000000002</v>
      </c>
      <c r="K14" s="12"/>
      <c r="L14" s="12"/>
      <c r="M14" s="85"/>
      <c r="N14" s="89">
        <f t="shared" si="4"/>
        <v>0.22921883712000005</v>
      </c>
    </row>
    <row r="15" spans="1:15" ht="63">
      <c r="A15" s="8">
        <f t="shared" si="2"/>
        <v>8</v>
      </c>
      <c r="B15" s="11" t="s">
        <v>28</v>
      </c>
      <c r="C15" s="8" t="s">
        <v>27</v>
      </c>
      <c r="D15" s="12">
        <v>0.19</v>
      </c>
      <c r="E15" s="12">
        <v>4075.6</v>
      </c>
      <c r="F15" s="9" t="s">
        <v>16</v>
      </c>
      <c r="G15" s="9">
        <v>12</v>
      </c>
      <c r="H15" s="13">
        <f t="shared" si="0"/>
        <v>774.36400000000003</v>
      </c>
      <c r="I15" s="31">
        <f t="shared" si="1"/>
        <v>9292.3680000000004</v>
      </c>
      <c r="J15" s="32">
        <f t="shared" si="3"/>
        <v>0.19</v>
      </c>
      <c r="K15" s="12"/>
      <c r="L15" s="12"/>
      <c r="M15" s="85"/>
      <c r="N15" s="89">
        <f t="shared" si="4"/>
        <v>0.24195321695999999</v>
      </c>
    </row>
    <row r="16" spans="1:15" ht="33" customHeight="1">
      <c r="A16" s="8">
        <f t="shared" si="2"/>
        <v>9</v>
      </c>
      <c r="B16" s="11" t="s">
        <v>53</v>
      </c>
      <c r="C16" s="8" t="s">
        <v>15</v>
      </c>
      <c r="D16" s="12">
        <v>0.52</v>
      </c>
      <c r="E16" s="12">
        <v>4075.6</v>
      </c>
      <c r="F16" s="15" t="s">
        <v>56</v>
      </c>
      <c r="G16" s="9">
        <v>12</v>
      </c>
      <c r="H16" s="13">
        <f t="shared" si="0"/>
        <v>2119.3119999999999</v>
      </c>
      <c r="I16" s="31">
        <f t="shared" si="1"/>
        <v>25431.743999999999</v>
      </c>
      <c r="J16" s="32">
        <f t="shared" si="3"/>
        <v>0.52</v>
      </c>
      <c r="K16" s="12"/>
      <c r="L16" s="12"/>
      <c r="M16" s="85"/>
      <c r="N16" s="89">
        <f t="shared" si="4"/>
        <v>0.6621877516800001</v>
      </c>
    </row>
    <row r="17" spans="1:14" ht="33" customHeight="1">
      <c r="A17" s="8">
        <f t="shared" si="2"/>
        <v>10</v>
      </c>
      <c r="B17" s="11" t="s">
        <v>29</v>
      </c>
      <c r="C17" s="8" t="s">
        <v>15</v>
      </c>
      <c r="D17" s="12">
        <v>0.44</v>
      </c>
      <c r="E17" s="12">
        <v>4075.6</v>
      </c>
      <c r="F17" s="15" t="s">
        <v>56</v>
      </c>
      <c r="G17" s="9">
        <v>12</v>
      </c>
      <c r="H17" s="13">
        <f t="shared" si="0"/>
        <v>1793.2639999999999</v>
      </c>
      <c r="I17" s="31">
        <f t="shared" si="1"/>
        <v>21519.167999999998</v>
      </c>
      <c r="J17" s="32">
        <f t="shared" si="3"/>
        <v>0.44</v>
      </c>
      <c r="K17" s="12"/>
      <c r="L17" s="12"/>
      <c r="M17" s="85"/>
      <c r="N17" s="89">
        <f t="shared" si="4"/>
        <v>0.56031271296000007</v>
      </c>
    </row>
    <row r="18" spans="1:14" ht="41.25" customHeight="1">
      <c r="A18" s="8">
        <f t="shared" si="2"/>
        <v>11</v>
      </c>
      <c r="B18" s="11" t="s">
        <v>30</v>
      </c>
      <c r="C18" s="8" t="s">
        <v>27</v>
      </c>
      <c r="D18" s="12">
        <v>0.05</v>
      </c>
      <c r="E18" s="12">
        <v>4075.6</v>
      </c>
      <c r="F18" s="9" t="s">
        <v>31</v>
      </c>
      <c r="G18" s="9">
        <v>12</v>
      </c>
      <c r="H18" s="13">
        <f t="shared" si="0"/>
        <v>203.78</v>
      </c>
      <c r="I18" s="31">
        <f t="shared" si="1"/>
        <v>2445.36</v>
      </c>
      <c r="J18" s="32">
        <f t="shared" si="3"/>
        <v>0.05</v>
      </c>
      <c r="K18" s="12"/>
      <c r="L18" s="12"/>
      <c r="M18" s="85"/>
      <c r="N18" s="89">
        <f t="shared" si="4"/>
        <v>6.3671899200000007E-2</v>
      </c>
    </row>
    <row r="19" spans="1:14" ht="81.599999999999994" customHeight="1">
      <c r="A19" s="8">
        <f t="shared" si="2"/>
        <v>12</v>
      </c>
      <c r="B19" s="11" t="s">
        <v>32</v>
      </c>
      <c r="C19" s="8" t="s">
        <v>27</v>
      </c>
      <c r="D19" s="12">
        <v>0.08</v>
      </c>
      <c r="E19" s="12">
        <v>4075.6</v>
      </c>
      <c r="F19" s="9" t="s">
        <v>62</v>
      </c>
      <c r="G19" s="9">
        <v>12</v>
      </c>
      <c r="H19" s="13">
        <f t="shared" si="0"/>
        <v>326.048</v>
      </c>
      <c r="I19" s="31">
        <f t="shared" si="1"/>
        <v>3912.576</v>
      </c>
      <c r="J19" s="32">
        <f t="shared" si="3"/>
        <v>0.08</v>
      </c>
      <c r="K19" s="12"/>
      <c r="L19" s="12"/>
      <c r="M19" s="85"/>
      <c r="N19" s="89">
        <f t="shared" si="4"/>
        <v>0.10187503872000002</v>
      </c>
    </row>
    <row r="20" spans="1:14" ht="31.5">
      <c r="A20" s="8">
        <f t="shared" si="2"/>
        <v>13</v>
      </c>
      <c r="B20" s="11" t="s">
        <v>33</v>
      </c>
      <c r="C20" s="8" t="s">
        <v>34</v>
      </c>
      <c r="D20" s="12">
        <v>0.5</v>
      </c>
      <c r="E20" s="12">
        <v>4075.6</v>
      </c>
      <c r="F20" s="9" t="s">
        <v>23</v>
      </c>
      <c r="G20" s="9">
        <v>12</v>
      </c>
      <c r="H20" s="13">
        <f t="shared" si="0"/>
        <v>2037.8</v>
      </c>
      <c r="I20" s="31">
        <f t="shared" si="1"/>
        <v>24453.599999999999</v>
      </c>
      <c r="J20" s="32">
        <f t="shared" si="3"/>
        <v>0.5</v>
      </c>
      <c r="K20" s="12">
        <v>23200</v>
      </c>
      <c r="L20" s="12">
        <f>K20/12/E20</f>
        <v>0.47436778224883042</v>
      </c>
      <c r="M20" s="85"/>
      <c r="N20" s="89">
        <f t="shared" si="4"/>
        <v>0.63671899200000004</v>
      </c>
    </row>
    <row r="21" spans="1:14" ht="31.5">
      <c r="A21" s="8">
        <f t="shared" si="2"/>
        <v>14</v>
      </c>
      <c r="B21" s="37" t="s">
        <v>54</v>
      </c>
      <c r="C21" s="8" t="s">
        <v>35</v>
      </c>
      <c r="D21" s="12">
        <v>1.56</v>
      </c>
      <c r="E21" s="12">
        <v>4075.6</v>
      </c>
      <c r="F21" s="15" t="s">
        <v>56</v>
      </c>
      <c r="G21" s="9">
        <v>12</v>
      </c>
      <c r="H21" s="13">
        <f t="shared" si="0"/>
        <v>6357.9359999999997</v>
      </c>
      <c r="I21" s="31">
        <f t="shared" si="1"/>
        <v>76295.231999999989</v>
      </c>
      <c r="J21" s="32">
        <f t="shared" si="3"/>
        <v>1.5599999999999998</v>
      </c>
      <c r="K21" s="12">
        <v>462.6</v>
      </c>
      <c r="L21" s="12">
        <f>(4372.12+1048+42.41)*12</f>
        <v>65550.36</v>
      </c>
      <c r="M21" s="85">
        <f>L21*0.06+L21</f>
        <v>69483.381599999993</v>
      </c>
      <c r="N21" s="89">
        <f t="shared" si="4"/>
        <v>1.9865632550399999</v>
      </c>
    </row>
    <row r="22" spans="1:14" ht="47.25">
      <c r="A22" s="8">
        <f t="shared" si="2"/>
        <v>15</v>
      </c>
      <c r="B22" s="37" t="s">
        <v>79</v>
      </c>
      <c r="C22" s="8" t="s">
        <v>36</v>
      </c>
      <c r="D22" s="12">
        <v>3.49</v>
      </c>
      <c r="E22" s="12">
        <v>4075.6</v>
      </c>
      <c r="F22" s="9" t="s">
        <v>37</v>
      </c>
      <c r="G22" s="9">
        <v>12</v>
      </c>
      <c r="H22" s="13">
        <f t="shared" si="0"/>
        <v>14223.844000000001</v>
      </c>
      <c r="I22" s="31">
        <f t="shared" si="1"/>
        <v>170686.12800000003</v>
      </c>
      <c r="J22" s="32">
        <f t="shared" si="3"/>
        <v>3.4900000000000007</v>
      </c>
      <c r="K22" s="12">
        <v>1230</v>
      </c>
      <c r="L22" s="12">
        <f>(7374.53+1048+488.82)*12</f>
        <v>106936.19999999998</v>
      </c>
      <c r="M22" s="85">
        <f>L22*0.06+L22</f>
        <v>113352.37199999997</v>
      </c>
      <c r="N22" s="89">
        <f t="shared" si="4"/>
        <v>4.4442985641600012</v>
      </c>
    </row>
    <row r="23" spans="1:14" ht="31.5">
      <c r="A23" s="8">
        <f t="shared" si="2"/>
        <v>16</v>
      </c>
      <c r="B23" s="16" t="s">
        <v>38</v>
      </c>
      <c r="C23" s="17" t="s">
        <v>39</v>
      </c>
      <c r="D23" s="95">
        <f>6864.22*1.1213</f>
        <v>7696.849886</v>
      </c>
      <c r="E23" s="12">
        <v>2</v>
      </c>
      <c r="F23" s="15" t="s">
        <v>56</v>
      </c>
      <c r="G23" s="9">
        <v>12</v>
      </c>
      <c r="H23" s="13">
        <f t="shared" si="0"/>
        <v>15393.699772</v>
      </c>
      <c r="I23" s="31">
        <f t="shared" si="1"/>
        <v>184724.397264</v>
      </c>
      <c r="J23" s="32">
        <f>I23/12/D5</f>
        <v>3.7770389076455002</v>
      </c>
      <c r="K23" s="12"/>
      <c r="L23" s="12"/>
      <c r="M23" s="85"/>
      <c r="N23" s="89">
        <f>D23*E23/E22</f>
        <v>3.7770389076455002</v>
      </c>
    </row>
    <row r="24" spans="1:14">
      <c r="A24" s="8">
        <f t="shared" si="2"/>
        <v>17</v>
      </c>
      <c r="B24" s="16" t="s">
        <v>40</v>
      </c>
      <c r="C24" s="17" t="s">
        <v>15</v>
      </c>
      <c r="D24" s="12">
        <v>1.6400000000000001</v>
      </c>
      <c r="E24" s="12">
        <v>4075.6</v>
      </c>
      <c r="F24" s="15" t="s">
        <v>56</v>
      </c>
      <c r="G24" s="9">
        <v>12</v>
      </c>
      <c r="H24" s="13">
        <f t="shared" si="0"/>
        <v>6683.9840000000004</v>
      </c>
      <c r="I24" s="31">
        <f t="shared" si="1"/>
        <v>80207.808000000005</v>
      </c>
      <c r="J24" s="32">
        <f t="shared" si="3"/>
        <v>1.6400000000000001</v>
      </c>
      <c r="K24" s="12"/>
      <c r="L24" s="12"/>
      <c r="M24" s="85"/>
      <c r="N24" s="89">
        <f>J24*1.04*1.092*1.1213</f>
        <v>2.0884382937600003</v>
      </c>
    </row>
    <row r="25" spans="1:14">
      <c r="A25" s="8">
        <f t="shared" si="2"/>
        <v>18</v>
      </c>
      <c r="B25" s="16" t="s">
        <v>41</v>
      </c>
      <c r="C25" s="17" t="s">
        <v>42</v>
      </c>
      <c r="D25" s="12">
        <v>0.13</v>
      </c>
      <c r="E25" s="12">
        <v>4075.6</v>
      </c>
      <c r="F25" s="15" t="s">
        <v>56</v>
      </c>
      <c r="G25" s="9">
        <v>12</v>
      </c>
      <c r="H25" s="13">
        <f t="shared" si="0"/>
        <v>529.82799999999997</v>
      </c>
      <c r="I25" s="31">
        <f t="shared" si="1"/>
        <v>6357.9359999999997</v>
      </c>
      <c r="J25" s="32">
        <f t="shared" si="3"/>
        <v>0.13</v>
      </c>
      <c r="K25" s="12"/>
      <c r="L25" s="12"/>
      <c r="M25" s="85"/>
      <c r="N25" s="89">
        <f t="shared" ref="N25:N26" si="5">J25*1.04*1.092*1.1213</f>
        <v>0.16554693792000003</v>
      </c>
    </row>
    <row r="26" spans="1:14" ht="48.75" customHeight="1">
      <c r="A26" s="8">
        <f t="shared" si="2"/>
        <v>19</v>
      </c>
      <c r="B26" s="34" t="s">
        <v>43</v>
      </c>
      <c r="C26" s="14" t="s">
        <v>15</v>
      </c>
      <c r="D26" s="12">
        <v>1.27</v>
      </c>
      <c r="E26" s="12">
        <v>4075.6</v>
      </c>
      <c r="F26" s="15" t="s">
        <v>56</v>
      </c>
      <c r="G26" s="9">
        <v>12</v>
      </c>
      <c r="H26" s="13">
        <f t="shared" si="0"/>
        <v>5176.0119999999997</v>
      </c>
      <c r="I26" s="31">
        <f t="shared" si="1"/>
        <v>62112.144</v>
      </c>
      <c r="J26" s="32">
        <f t="shared" si="3"/>
        <v>1.27</v>
      </c>
      <c r="K26" s="12"/>
      <c r="L26" s="12"/>
      <c r="M26" s="85"/>
      <c r="N26" s="89">
        <f t="shared" si="5"/>
        <v>1.6172662396799999</v>
      </c>
    </row>
    <row r="27" spans="1:14" s="38" customFormat="1">
      <c r="A27" s="102" t="s">
        <v>59</v>
      </c>
      <c r="B27" s="106"/>
      <c r="C27" s="102"/>
      <c r="D27" s="102"/>
      <c r="E27" s="102"/>
      <c r="F27" s="102"/>
      <c r="G27" s="52">
        <f>I27/12/D5</f>
        <v>14.707038907645497</v>
      </c>
      <c r="H27" s="48">
        <f>SUM(H8:H26)</f>
        <v>59940.007772000004</v>
      </c>
      <c r="I27" s="48">
        <f>SUM(I8:I26)</f>
        <v>719280.09326399991</v>
      </c>
      <c r="J27" s="48">
        <f>SUM(J8:J26)</f>
        <v>14.707038907645503</v>
      </c>
      <c r="K27" s="48">
        <f t="shared" ref="K27:N27" si="6">SUM(K8:K26)</f>
        <v>24892.6</v>
      </c>
      <c r="L27" s="48">
        <f t="shared" si="6"/>
        <v>172487.03436778224</v>
      </c>
      <c r="M27" s="48">
        <f t="shared" si="6"/>
        <v>182835.75359999997</v>
      </c>
      <c r="N27" s="90">
        <f t="shared" si="6"/>
        <v>17.695716072765499</v>
      </c>
    </row>
    <row r="28" spans="1:14" s="3" customFormat="1">
      <c r="A28" s="103" t="s">
        <v>44</v>
      </c>
      <c r="B28" s="103"/>
      <c r="C28" s="103"/>
      <c r="D28" s="103"/>
      <c r="E28" s="103"/>
      <c r="F28" s="103"/>
      <c r="G28" s="103"/>
      <c r="H28" s="103"/>
      <c r="I28" s="103"/>
      <c r="N28" s="91"/>
    </row>
    <row r="29" spans="1:14" s="3" customFormat="1" ht="56.25" customHeight="1">
      <c r="A29" s="39" t="s">
        <v>4</v>
      </c>
      <c r="B29" s="39" t="s">
        <v>5</v>
      </c>
      <c r="C29" s="39" t="s">
        <v>6</v>
      </c>
      <c r="D29" s="39" t="s">
        <v>7</v>
      </c>
      <c r="E29" s="39" t="s">
        <v>8</v>
      </c>
      <c r="F29" s="40" t="s">
        <v>57</v>
      </c>
      <c r="G29" s="40"/>
      <c r="H29" s="39" t="s">
        <v>10</v>
      </c>
      <c r="I29" s="41" t="s">
        <v>9</v>
      </c>
      <c r="J29" s="39" t="s">
        <v>47</v>
      </c>
      <c r="K29" s="39"/>
      <c r="L29" s="39"/>
      <c r="M29" s="86"/>
      <c r="N29" s="10" t="s">
        <v>47</v>
      </c>
    </row>
    <row r="30" spans="1:14" s="3" customFormat="1" ht="28.15" customHeight="1">
      <c r="A30" s="39">
        <v>1</v>
      </c>
      <c r="B30" s="42" t="s">
        <v>44</v>
      </c>
      <c r="C30" s="43" t="s">
        <v>82</v>
      </c>
      <c r="D30" s="19">
        <v>1.8</v>
      </c>
      <c r="E30" s="39">
        <v>4075.6</v>
      </c>
      <c r="F30" s="40" t="s">
        <v>45</v>
      </c>
      <c r="G30" s="40">
        <v>12</v>
      </c>
      <c r="H30" s="44"/>
      <c r="I30" s="44">
        <f>D30*E30*G30</f>
        <v>88032.959999999992</v>
      </c>
      <c r="J30" s="45">
        <f>I30/G30/E30</f>
        <v>1.7999999999999998</v>
      </c>
      <c r="K30" s="44"/>
      <c r="L30" s="44"/>
      <c r="M30" s="87"/>
      <c r="N30" s="91">
        <f>J30*1.04*1.092*1.1213</f>
        <v>2.2921883711999995</v>
      </c>
    </row>
    <row r="31" spans="1:14" s="3" customFormat="1" ht="36.6" customHeight="1">
      <c r="A31" s="39">
        <v>2</v>
      </c>
      <c r="B31" s="35" t="s">
        <v>11</v>
      </c>
      <c r="C31" s="39" t="s">
        <v>12</v>
      </c>
      <c r="D31" s="95">
        <f>15.97*1.1213</f>
        <v>17.907160999999999</v>
      </c>
      <c r="E31" s="19">
        <v>1900</v>
      </c>
      <c r="F31" s="40" t="s">
        <v>45</v>
      </c>
      <c r="G31" s="40">
        <v>1</v>
      </c>
      <c r="H31" s="44">
        <f>D31*E31</f>
        <v>34023.605899999995</v>
      </c>
      <c r="I31" s="46">
        <f>H31*G31</f>
        <v>34023.605899999995</v>
      </c>
      <c r="J31" s="45">
        <f>I31/12/E30</f>
        <v>0.69567683081427678</v>
      </c>
      <c r="K31" s="44"/>
      <c r="L31" s="44"/>
      <c r="M31" s="87"/>
      <c r="N31" s="91">
        <f>D31*E31/E30/12</f>
        <v>0.69567683081427678</v>
      </c>
    </row>
    <row r="32" spans="1:14" s="3" customFormat="1" ht="34.5" customHeight="1">
      <c r="A32" s="39">
        <f>A31+1</f>
        <v>3</v>
      </c>
      <c r="B32" s="35" t="s">
        <v>13</v>
      </c>
      <c r="C32" s="39" t="s">
        <v>12</v>
      </c>
      <c r="D32" s="95">
        <f>11.52*1.1213</f>
        <v>12.917375999999999</v>
      </c>
      <c r="E32" s="19">
        <v>1900</v>
      </c>
      <c r="F32" s="40" t="s">
        <v>45</v>
      </c>
      <c r="G32" s="40">
        <v>1</v>
      </c>
      <c r="H32" s="44">
        <f>D32*E32</f>
        <v>24543.0144</v>
      </c>
      <c r="I32" s="46">
        <f>H32*G32</f>
        <v>24543.0144</v>
      </c>
      <c r="J32" s="45">
        <f>I32/12/E30</f>
        <v>0.50182824614780641</v>
      </c>
      <c r="K32" s="44"/>
      <c r="L32" s="44"/>
      <c r="M32" s="87"/>
      <c r="N32" s="91">
        <f>D32*E32/E30/12</f>
        <v>0.50182824614780641</v>
      </c>
    </row>
    <row r="33" spans="1:14" s="47" customFormat="1">
      <c r="A33" s="101" t="s">
        <v>59</v>
      </c>
      <c r="B33" s="101"/>
      <c r="C33" s="101"/>
      <c r="D33" s="101"/>
      <c r="E33" s="101"/>
      <c r="F33" s="101"/>
      <c r="G33" s="49"/>
      <c r="H33" s="50"/>
      <c r="I33" s="51">
        <f>SUM(I30:I32)</f>
        <v>146599.58029999997</v>
      </c>
      <c r="J33" s="50">
        <f>SUM(J30:J32)</f>
        <v>2.9975050769620828</v>
      </c>
      <c r="K33" s="50">
        <f t="shared" ref="K33:N33" si="7">SUM(K30:K32)</f>
        <v>0</v>
      </c>
      <c r="L33" s="50">
        <f t="shared" si="7"/>
        <v>0</v>
      </c>
      <c r="M33" s="50">
        <f t="shared" si="7"/>
        <v>0</v>
      </c>
      <c r="N33" s="51">
        <f t="shared" si="7"/>
        <v>3.4896934481620825</v>
      </c>
    </row>
    <row r="34" spans="1:14" s="38" customFormat="1">
      <c r="A34" s="102" t="s">
        <v>61</v>
      </c>
      <c r="B34" s="102"/>
      <c r="C34" s="102"/>
      <c r="D34" s="102"/>
      <c r="E34" s="102"/>
      <c r="F34" s="102"/>
      <c r="G34" s="52">
        <f>I34/12/E30</f>
        <v>17.704543984607579</v>
      </c>
      <c r="H34" s="53"/>
      <c r="I34" s="53">
        <f>SUM(I27+I33)</f>
        <v>865879.67356399982</v>
      </c>
      <c r="J34" s="54">
        <f>J27+J33</f>
        <v>17.704543984607586</v>
      </c>
      <c r="K34" s="54">
        <f t="shared" ref="K34:N34" si="8">K27+K33</f>
        <v>24892.6</v>
      </c>
      <c r="L34" s="54">
        <f t="shared" si="8"/>
        <v>172487.03436778224</v>
      </c>
      <c r="M34" s="54">
        <f t="shared" si="8"/>
        <v>182835.75359999997</v>
      </c>
      <c r="N34" s="92">
        <f t="shared" si="8"/>
        <v>21.185409520927582</v>
      </c>
    </row>
    <row r="35" spans="1:14">
      <c r="A35" s="103" t="s">
        <v>60</v>
      </c>
      <c r="B35" s="103"/>
      <c r="C35" s="103"/>
      <c r="D35" s="103"/>
      <c r="E35" s="103"/>
      <c r="F35" s="103"/>
      <c r="G35" s="103"/>
      <c r="H35" s="103"/>
      <c r="I35" s="103"/>
      <c r="N35" s="89"/>
    </row>
    <row r="36" spans="1:14" ht="63">
      <c r="A36" s="33">
        <v>1</v>
      </c>
      <c r="B36" s="35" t="s">
        <v>81</v>
      </c>
      <c r="C36" s="18" t="s">
        <v>15</v>
      </c>
      <c r="D36" s="19">
        <v>2.65</v>
      </c>
      <c r="E36" s="18">
        <v>4075.6</v>
      </c>
      <c r="F36" s="15" t="s">
        <v>26</v>
      </c>
      <c r="G36" s="9">
        <v>12</v>
      </c>
      <c r="H36" s="13">
        <f>D36*E36</f>
        <v>10800.34</v>
      </c>
      <c r="I36" s="31">
        <f>H36*G36</f>
        <v>129604.08</v>
      </c>
      <c r="J36" s="32">
        <f>I36/G36/E36</f>
        <v>2.65</v>
      </c>
      <c r="N36" s="89">
        <v>3</v>
      </c>
    </row>
    <row r="37" spans="1:14">
      <c r="A37" s="107" t="s">
        <v>80</v>
      </c>
      <c r="B37" s="108"/>
      <c r="C37" s="108"/>
      <c r="D37" s="108"/>
      <c r="E37" s="108"/>
      <c r="F37" s="109"/>
      <c r="G37" s="55">
        <f>G34+D36</f>
        <v>20.354543984607577</v>
      </c>
      <c r="H37" s="56"/>
      <c r="I37" s="57"/>
      <c r="J37" s="58">
        <f>J34+J36</f>
        <v>20.354543984607584</v>
      </c>
      <c r="K37" s="58">
        <f t="shared" ref="K37:N37" si="9">K34+K36</f>
        <v>24892.6</v>
      </c>
      <c r="L37" s="58">
        <f t="shared" si="9"/>
        <v>172487.03436778224</v>
      </c>
      <c r="M37" s="58">
        <f t="shared" si="9"/>
        <v>182835.75359999997</v>
      </c>
      <c r="N37" s="93">
        <f t="shared" si="9"/>
        <v>24.185409520927582</v>
      </c>
    </row>
    <row r="38" spans="1:14" ht="21" customHeight="1">
      <c r="A38" s="20" t="s">
        <v>46</v>
      </c>
      <c r="B38" s="110" t="s">
        <v>58</v>
      </c>
      <c r="C38" s="110"/>
      <c r="D38" s="110"/>
      <c r="E38" s="110"/>
      <c r="F38" s="110"/>
      <c r="G38" s="110"/>
      <c r="H38" s="110"/>
      <c r="I38" s="110"/>
      <c r="J38" s="111"/>
      <c r="K38" s="111"/>
      <c r="L38" s="111"/>
      <c r="M38" s="111"/>
      <c r="N38" s="111"/>
    </row>
    <row r="39" spans="1:14" ht="7.5" customHeight="1">
      <c r="A39" s="21"/>
      <c r="B39" s="112"/>
      <c r="C39" s="112"/>
      <c r="D39" s="112"/>
      <c r="E39" s="112"/>
      <c r="F39" s="112"/>
      <c r="G39" s="112"/>
      <c r="H39" s="112"/>
      <c r="I39" s="112"/>
      <c r="J39" s="98"/>
      <c r="K39" s="98"/>
      <c r="L39" s="98"/>
      <c r="M39" s="98"/>
      <c r="N39" s="98"/>
    </row>
    <row r="40" spans="1:14" ht="20.25" customHeight="1">
      <c r="A40" s="21"/>
      <c r="B40" s="112"/>
      <c r="C40" s="112"/>
      <c r="D40" s="112"/>
      <c r="E40" s="112"/>
      <c r="F40" s="112"/>
      <c r="G40" s="112"/>
      <c r="H40" s="112"/>
      <c r="I40" s="112"/>
      <c r="J40" s="98"/>
      <c r="K40" s="98"/>
      <c r="L40" s="98"/>
      <c r="M40" s="98"/>
      <c r="N40" s="98"/>
    </row>
    <row r="41" spans="1:14">
      <c r="A41" s="21"/>
      <c r="B41" s="21"/>
      <c r="C41" s="21"/>
      <c r="D41" s="21"/>
      <c r="E41" s="21"/>
      <c r="F41" s="22"/>
      <c r="G41" s="22"/>
      <c r="H41" s="21"/>
      <c r="I41" s="21"/>
      <c r="K41" s="28"/>
      <c r="L41" s="28"/>
    </row>
    <row r="42" spans="1:14" s="25" customFormat="1">
      <c r="A42" s="23"/>
      <c r="B42" s="24"/>
      <c r="C42" s="23"/>
      <c r="D42" s="24"/>
      <c r="F42" s="26"/>
      <c r="G42" s="26"/>
      <c r="H42" s="23"/>
      <c r="I42" s="23"/>
      <c r="K42" s="23"/>
      <c r="L42" s="23"/>
      <c r="N42" s="94"/>
    </row>
    <row r="43" spans="1:14" s="25" customFormat="1" ht="37.9" customHeight="1">
      <c r="A43" s="23"/>
      <c r="B43" s="23"/>
      <c r="C43" s="23"/>
      <c r="D43" s="24"/>
      <c r="E43" s="23"/>
      <c r="F43" s="26"/>
      <c r="G43" s="26"/>
      <c r="H43" s="23"/>
      <c r="I43" s="36"/>
      <c r="K43" s="23"/>
      <c r="L43" s="23"/>
      <c r="N43" s="94"/>
    </row>
  </sheetData>
  <mergeCells count="11">
    <mergeCell ref="A37:F37"/>
    <mergeCell ref="B38:N40"/>
    <mergeCell ref="E2:O2"/>
    <mergeCell ref="K6:M6"/>
    <mergeCell ref="A33:F33"/>
    <mergeCell ref="A34:F34"/>
    <mergeCell ref="A35:I35"/>
    <mergeCell ref="A3:N4"/>
    <mergeCell ref="A28:I28"/>
    <mergeCell ref="A6:I6"/>
    <mergeCell ref="A27:F27"/>
  </mergeCells>
  <pageMargins left="1.1023622047244095" right="0.11811023622047245" top="0.31496062992125984" bottom="0.11811023622047245" header="0.11811023622047245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B39" sqref="B39"/>
    </sheetView>
  </sheetViews>
  <sheetFormatPr defaultRowHeight="15.75"/>
  <cols>
    <col min="1" max="1" width="9.140625" style="59"/>
    <col min="2" max="2" width="81.42578125" style="60" customWidth="1"/>
    <col min="3" max="3" width="36.42578125" style="79" customWidth="1"/>
    <col min="4" max="4" width="40.7109375" style="60" customWidth="1"/>
    <col min="5" max="16384" width="9.140625" style="60"/>
  </cols>
  <sheetData>
    <row r="1" spans="1:5" s="82" customFormat="1" ht="33" customHeight="1">
      <c r="A1" s="80"/>
      <c r="B1" s="81" t="s">
        <v>63</v>
      </c>
      <c r="C1" s="81"/>
      <c r="D1" s="81"/>
    </row>
    <row r="2" spans="1:5" s="82" customFormat="1" ht="33" customHeight="1">
      <c r="A2" s="80"/>
      <c r="B2" s="82" t="s">
        <v>64</v>
      </c>
      <c r="C2" s="83" t="s">
        <v>74</v>
      </c>
    </row>
    <row r="3" spans="1:5" s="59" customFormat="1" ht="63">
      <c r="A3" s="61" t="s">
        <v>4</v>
      </c>
      <c r="B3" s="61" t="s">
        <v>65</v>
      </c>
      <c r="C3" s="61" t="s">
        <v>66</v>
      </c>
      <c r="D3" s="61" t="s">
        <v>67</v>
      </c>
    </row>
    <row r="4" spans="1:5" ht="31.5">
      <c r="A4" s="61">
        <v>1</v>
      </c>
      <c r="B4" s="62" t="s">
        <v>14</v>
      </c>
      <c r="C4" s="63">
        <v>0.32</v>
      </c>
      <c r="D4" s="64">
        <v>0.32</v>
      </c>
      <c r="E4" s="65"/>
    </row>
    <row r="5" spans="1:5">
      <c r="A5" s="61">
        <f t="shared" ref="A5:A28" si="0">A4+1</f>
        <v>2</v>
      </c>
      <c r="B5" s="62" t="s">
        <v>51</v>
      </c>
      <c r="C5" s="63">
        <v>0.08</v>
      </c>
      <c r="D5" s="64">
        <v>0.08</v>
      </c>
      <c r="E5" s="65"/>
    </row>
    <row r="6" spans="1:5">
      <c r="A6" s="61">
        <f t="shared" si="0"/>
        <v>3</v>
      </c>
      <c r="B6" s="62" t="s">
        <v>18</v>
      </c>
      <c r="C6" s="63">
        <v>0.15</v>
      </c>
      <c r="D6" s="64">
        <v>0.15</v>
      </c>
      <c r="E6" s="65"/>
    </row>
    <row r="7" spans="1:5">
      <c r="A7" s="61">
        <f t="shared" si="0"/>
        <v>4</v>
      </c>
      <c r="B7" s="62" t="s">
        <v>19</v>
      </c>
      <c r="C7" s="63">
        <v>7.0000000000000007E-2</v>
      </c>
      <c r="D7" s="64">
        <v>7.0000000000000007E-2</v>
      </c>
      <c r="E7" s="65"/>
    </row>
    <row r="8" spans="1:5">
      <c r="A8" s="61">
        <f t="shared" si="0"/>
        <v>5</v>
      </c>
      <c r="B8" s="62" t="s">
        <v>21</v>
      </c>
      <c r="C8" s="66">
        <v>0.04</v>
      </c>
      <c r="D8" s="67">
        <v>0.04</v>
      </c>
      <c r="E8" s="65"/>
    </row>
    <row r="9" spans="1:5" ht="31.5">
      <c r="A9" s="61">
        <f t="shared" si="0"/>
        <v>6</v>
      </c>
      <c r="B9" s="62" t="s">
        <v>24</v>
      </c>
      <c r="C9" s="66">
        <v>0.19</v>
      </c>
      <c r="D9" s="67">
        <v>0.19</v>
      </c>
      <c r="E9" s="65"/>
    </row>
    <row r="10" spans="1:5">
      <c r="A10" s="61">
        <f t="shared" si="0"/>
        <v>7</v>
      </c>
      <c r="B10" s="62" t="s">
        <v>52</v>
      </c>
      <c r="C10" s="66">
        <v>0.17000000000000004</v>
      </c>
      <c r="D10" s="67">
        <v>0.17000000000000004</v>
      </c>
      <c r="E10" s="65"/>
    </row>
    <row r="11" spans="1:5">
      <c r="A11" s="61">
        <f t="shared" si="0"/>
        <v>8</v>
      </c>
      <c r="B11" s="35" t="s">
        <v>28</v>
      </c>
      <c r="C11" s="66">
        <v>0.17999999999999997</v>
      </c>
      <c r="D11" s="67">
        <v>0.17999999999999997</v>
      </c>
      <c r="E11" s="68"/>
    </row>
    <row r="12" spans="1:5">
      <c r="A12" s="61">
        <f t="shared" si="0"/>
        <v>9</v>
      </c>
      <c r="B12" s="62" t="s">
        <v>53</v>
      </c>
      <c r="C12" s="66">
        <v>0.5</v>
      </c>
      <c r="D12" s="67">
        <v>0.5</v>
      </c>
      <c r="E12" s="65"/>
    </row>
    <row r="13" spans="1:5">
      <c r="A13" s="61">
        <f t="shared" si="0"/>
        <v>10</v>
      </c>
      <c r="B13" s="62" t="s">
        <v>68</v>
      </c>
      <c r="C13" s="66">
        <v>0.41999999999999993</v>
      </c>
      <c r="D13" s="67">
        <v>0.41999999999999993</v>
      </c>
      <c r="E13" s="65"/>
    </row>
    <row r="14" spans="1:5">
      <c r="A14" s="61">
        <f t="shared" si="0"/>
        <v>11</v>
      </c>
      <c r="B14" s="62" t="s">
        <v>30</v>
      </c>
      <c r="C14" s="66">
        <v>0.05</v>
      </c>
      <c r="D14" s="67">
        <v>0.05</v>
      </c>
      <c r="E14" s="65"/>
    </row>
    <row r="15" spans="1:5">
      <c r="A15" s="61">
        <f t="shared" si="0"/>
        <v>12</v>
      </c>
      <c r="B15" s="62" t="s">
        <v>32</v>
      </c>
      <c r="C15" s="66">
        <v>0.08</v>
      </c>
      <c r="D15" s="67">
        <v>0.08</v>
      </c>
      <c r="E15" s="65"/>
    </row>
    <row r="16" spans="1:5">
      <c r="A16" s="61">
        <f t="shared" si="0"/>
        <v>13</v>
      </c>
      <c r="B16" s="35" t="s">
        <v>33</v>
      </c>
      <c r="C16" s="66">
        <v>0.48</v>
      </c>
      <c r="D16" s="67">
        <v>0.48</v>
      </c>
      <c r="E16" s="68"/>
    </row>
    <row r="17" spans="1:6">
      <c r="A17" s="61">
        <f t="shared" si="0"/>
        <v>14</v>
      </c>
      <c r="B17" s="62" t="s">
        <v>54</v>
      </c>
      <c r="C17" s="66">
        <v>1.42</v>
      </c>
      <c r="D17" s="67">
        <v>1.42</v>
      </c>
      <c r="E17" s="69"/>
    </row>
    <row r="18" spans="1:6">
      <c r="A18" s="61">
        <f t="shared" si="0"/>
        <v>15</v>
      </c>
      <c r="B18" s="62" t="s">
        <v>55</v>
      </c>
      <c r="C18" s="66">
        <v>2.3199999999999998</v>
      </c>
      <c r="D18" s="67">
        <v>2.3199999999999998</v>
      </c>
      <c r="E18" s="69"/>
    </row>
    <row r="19" spans="1:6">
      <c r="A19" s="61">
        <f t="shared" si="0"/>
        <v>16</v>
      </c>
      <c r="B19" s="70" t="s">
        <v>69</v>
      </c>
      <c r="C19" s="64">
        <v>0.59</v>
      </c>
      <c r="D19" s="64"/>
      <c r="F19" s="71"/>
    </row>
    <row r="20" spans="1:6" ht="31.5">
      <c r="A20" s="61">
        <f t="shared" si="0"/>
        <v>17</v>
      </c>
      <c r="B20" s="70" t="s">
        <v>77</v>
      </c>
      <c r="C20" s="64">
        <v>0.45</v>
      </c>
      <c r="D20" s="64">
        <v>0.45</v>
      </c>
    </row>
    <row r="21" spans="1:6" ht="30.75" customHeight="1">
      <c r="A21" s="61">
        <f t="shared" si="0"/>
        <v>18</v>
      </c>
      <c r="B21" s="70" t="s">
        <v>78</v>
      </c>
      <c r="C21" s="64">
        <v>0.33</v>
      </c>
      <c r="D21" s="64">
        <v>0.33</v>
      </c>
    </row>
    <row r="22" spans="1:6">
      <c r="A22" s="61">
        <f t="shared" si="0"/>
        <v>19</v>
      </c>
      <c r="B22" s="70" t="s">
        <v>70</v>
      </c>
      <c r="C22" s="64">
        <v>0.25</v>
      </c>
      <c r="D22" s="64">
        <v>0.25</v>
      </c>
    </row>
    <row r="23" spans="1:6">
      <c r="A23" s="61">
        <f t="shared" si="0"/>
        <v>20</v>
      </c>
      <c r="B23" s="70" t="s">
        <v>71</v>
      </c>
      <c r="C23" s="64">
        <v>0.02</v>
      </c>
      <c r="D23" s="64">
        <v>0.02</v>
      </c>
    </row>
    <row r="24" spans="1:6">
      <c r="A24" s="61">
        <f t="shared" si="0"/>
        <v>21</v>
      </c>
      <c r="B24" s="70" t="s">
        <v>38</v>
      </c>
      <c r="C24" s="64">
        <v>2.8624006281283738</v>
      </c>
      <c r="D24" s="64">
        <v>2.8624006281283738</v>
      </c>
    </row>
    <row r="25" spans="1:6">
      <c r="A25" s="61">
        <f t="shared" si="0"/>
        <v>22</v>
      </c>
      <c r="B25" s="70" t="s">
        <v>40</v>
      </c>
      <c r="C25" s="67">
        <v>1.58</v>
      </c>
      <c r="D25" s="67">
        <v>1.58</v>
      </c>
    </row>
    <row r="26" spans="1:6">
      <c r="A26" s="61">
        <f t="shared" si="0"/>
        <v>23</v>
      </c>
      <c r="B26" s="70" t="s">
        <v>41</v>
      </c>
      <c r="C26" s="67">
        <v>0.13</v>
      </c>
      <c r="D26" s="67">
        <v>0.13</v>
      </c>
    </row>
    <row r="27" spans="1:6">
      <c r="A27" s="61">
        <f t="shared" si="0"/>
        <v>24</v>
      </c>
      <c r="B27" s="70" t="s">
        <v>43</v>
      </c>
      <c r="C27" s="67">
        <v>1.23</v>
      </c>
      <c r="D27" s="67">
        <v>1.23</v>
      </c>
    </row>
    <row r="28" spans="1:6">
      <c r="A28" s="61">
        <f t="shared" si="0"/>
        <v>25</v>
      </c>
      <c r="B28" s="70" t="s">
        <v>44</v>
      </c>
      <c r="C28" s="64">
        <v>2.74</v>
      </c>
      <c r="D28" s="64">
        <v>2.74</v>
      </c>
    </row>
    <row r="29" spans="1:6">
      <c r="A29" s="72"/>
      <c r="B29" s="73" t="s">
        <v>72</v>
      </c>
      <c r="C29" s="74">
        <f>SUM(C4:C28)</f>
        <v>16.652400628128376</v>
      </c>
      <c r="D29" s="74">
        <f>SUM(D4:D28)</f>
        <v>16.062400628128376</v>
      </c>
    </row>
    <row r="30" spans="1:6" ht="31.5">
      <c r="A30" s="72"/>
      <c r="B30" s="70" t="s">
        <v>73</v>
      </c>
      <c r="C30" s="113">
        <f>C29-D29</f>
        <v>0.58999999999999986</v>
      </c>
      <c r="D30" s="114"/>
    </row>
    <row r="31" spans="1:6">
      <c r="A31" s="75"/>
      <c r="B31" s="76"/>
      <c r="C31" s="77"/>
      <c r="D31" s="78"/>
    </row>
    <row r="32" spans="1:6">
      <c r="A32" s="75"/>
      <c r="B32" s="76"/>
      <c r="C32" s="77"/>
      <c r="D32" s="76"/>
    </row>
    <row r="33" spans="2:3">
      <c r="B33" s="60" t="s">
        <v>75</v>
      </c>
      <c r="C33" s="79" t="s">
        <v>76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2023-10-23T11:48:46Z</dcterms:modified>
</cp:coreProperties>
</file>